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0515" windowHeight="5205" firstSheet="1" activeTab="5"/>
  </bookViews>
  <sheets>
    <sheet name="Ejercicios" sheetId="1" r:id="rId1"/>
    <sheet name="Caso 1" sheetId="2" r:id="rId2"/>
    <sheet name="Rend Efect" sheetId="3" r:id="rId3"/>
    <sheet name="TEA !" sheetId="4" r:id="rId4"/>
    <sheet name="TEA 2" sheetId="5" r:id="rId5"/>
    <sheet name="VALOR ACTUAL" sheetId="6" r:id="rId6"/>
  </sheets>
  <calcPr calcId="145621"/>
</workbook>
</file>

<file path=xl/calcChain.xml><?xml version="1.0" encoding="utf-8"?>
<calcChain xmlns="http://schemas.openxmlformats.org/spreadsheetml/2006/main">
  <c r="E19" i="6" l="1"/>
  <c r="E18" i="6"/>
  <c r="E11" i="6"/>
  <c r="E12" i="6"/>
  <c r="E13" i="6"/>
  <c r="E14" i="6"/>
  <c r="E15" i="6"/>
  <c r="E16" i="6"/>
  <c r="E17" i="6"/>
  <c r="E10" i="6"/>
  <c r="D12" i="6"/>
  <c r="D13" i="6"/>
  <c r="D14" i="6"/>
  <c r="D15" i="6"/>
  <c r="D16" i="6"/>
  <c r="D17" i="6"/>
  <c r="D11" i="6"/>
  <c r="D10" i="6"/>
  <c r="C17" i="6"/>
  <c r="C12" i="6"/>
  <c r="C13" i="6" s="1"/>
  <c r="C14" i="6" s="1"/>
  <c r="C15" i="6" s="1"/>
  <c r="C16" i="6" s="1"/>
  <c r="C11" i="6"/>
  <c r="C10" i="6"/>
  <c r="B14" i="6"/>
  <c r="B13" i="6" s="1"/>
  <c r="B12" i="6" s="1"/>
  <c r="B11" i="6" s="1"/>
  <c r="B10" i="6" s="1"/>
  <c r="B15" i="6"/>
  <c r="B16" i="6"/>
  <c r="B17" i="6"/>
  <c r="D7" i="6"/>
  <c r="E7" i="6"/>
  <c r="D6" i="6"/>
  <c r="D5" i="6"/>
  <c r="D4" i="6"/>
  <c r="D3" i="6"/>
  <c r="D4" i="5"/>
  <c r="D5" i="5"/>
  <c r="D6" i="5"/>
  <c r="D7" i="5"/>
  <c r="D8" i="5"/>
  <c r="D9" i="5"/>
  <c r="D10" i="5"/>
  <c r="D11" i="5"/>
  <c r="D12" i="5"/>
  <c r="D13" i="5"/>
  <c r="D14" i="5"/>
  <c r="D15" i="5"/>
  <c r="C16" i="5"/>
  <c r="B15" i="5"/>
  <c r="B14" i="5"/>
  <c r="C14" i="5" s="1"/>
  <c r="C13" i="5"/>
  <c r="C15" i="5"/>
  <c r="B13" i="5"/>
  <c r="C12" i="5"/>
  <c r="C11" i="5"/>
  <c r="C10" i="5"/>
  <c r="C9" i="5"/>
  <c r="C8" i="5"/>
  <c r="C4" i="5"/>
  <c r="C7" i="5"/>
  <c r="C6" i="5"/>
  <c r="C5" i="5"/>
  <c r="Q15" i="4"/>
  <c r="P15" i="4"/>
  <c r="O15" i="4"/>
  <c r="O14" i="4"/>
  <c r="N14" i="4"/>
  <c r="O13" i="4"/>
  <c r="N13" i="4"/>
  <c r="K13" i="4"/>
  <c r="N11" i="4"/>
  <c r="O12" i="4"/>
  <c r="O11" i="4"/>
  <c r="N12" i="4"/>
  <c r="K12" i="4"/>
  <c r="H12" i="4"/>
  <c r="K11" i="4"/>
  <c r="H11" i="4"/>
  <c r="E11" i="4"/>
  <c r="Q9" i="4"/>
  <c r="P9" i="4"/>
  <c r="O9" i="4"/>
  <c r="O8" i="4"/>
  <c r="O7" i="4"/>
  <c r="N8" i="4"/>
  <c r="N7" i="4"/>
  <c r="H7" i="4"/>
  <c r="B7" i="4"/>
  <c r="N5" i="4"/>
  <c r="O5" i="4"/>
  <c r="P5" i="4"/>
  <c r="Q5" i="4" s="1"/>
  <c r="B5" i="4"/>
  <c r="C13" i="3"/>
  <c r="C14" i="3" s="1"/>
  <c r="C15" i="3" s="1"/>
  <c r="G9" i="3"/>
  <c r="G8" i="3"/>
  <c r="G7" i="3"/>
  <c r="G6" i="3"/>
  <c r="F8" i="3"/>
  <c r="F7" i="3"/>
  <c r="F6" i="3"/>
  <c r="E8" i="3"/>
  <c r="E7" i="3"/>
  <c r="E6" i="3"/>
  <c r="D8" i="3"/>
  <c r="D7" i="3"/>
  <c r="D6" i="3"/>
  <c r="C8" i="3"/>
  <c r="C7" i="3"/>
  <c r="C6" i="3"/>
  <c r="D7" i="2"/>
  <c r="C14" i="2"/>
  <c r="D13" i="2"/>
  <c r="D16" i="2"/>
  <c r="D15" i="2"/>
  <c r="C15" i="2"/>
  <c r="D14" i="2"/>
  <c r="C6" i="2"/>
  <c r="D10" i="2"/>
  <c r="D11" i="2" s="1"/>
  <c r="D12" i="2" s="1"/>
  <c r="C12" i="2"/>
  <c r="C11" i="2"/>
  <c r="C10" i="2"/>
  <c r="C9" i="2"/>
  <c r="D9" i="2" s="1"/>
  <c r="F9" i="1"/>
  <c r="F13" i="1"/>
  <c r="D7" i="1"/>
  <c r="D8" i="1" s="1"/>
  <c r="D9" i="1" s="1"/>
  <c r="E7" i="1"/>
  <c r="E8" i="1" s="1"/>
  <c r="E9" i="1" s="1"/>
  <c r="F7" i="1"/>
  <c r="F8" i="1" s="1"/>
  <c r="C11" i="1"/>
  <c r="C10" i="1"/>
  <c r="C12" i="1" s="1"/>
  <c r="C9" i="1"/>
  <c r="C8" i="1"/>
  <c r="C7" i="1"/>
  <c r="D13" i="3" l="1"/>
  <c r="D14" i="3" s="1"/>
  <c r="D15" i="3" s="1"/>
  <c r="F10" i="1"/>
  <c r="F12" i="1" s="1"/>
  <c r="F11" i="1"/>
  <c r="E11" i="1"/>
  <c r="E10" i="1"/>
  <c r="E12" i="1" s="1"/>
  <c r="D10" i="1"/>
  <c r="D11" i="1"/>
  <c r="E13" i="3" l="1"/>
  <c r="E14" i="3" s="1"/>
  <c r="E15" i="3" s="1"/>
  <c r="D12" i="1"/>
  <c r="F13" i="3" l="1"/>
  <c r="F14" i="3" s="1"/>
  <c r="F15" i="3" s="1"/>
  <c r="G13" i="3"/>
  <c r="G16" i="3" l="1"/>
  <c r="G14" i="3"/>
  <c r="G15" i="3" s="1"/>
</calcChain>
</file>

<file path=xl/sharedStrings.xml><?xml version="1.0" encoding="utf-8"?>
<sst xmlns="http://schemas.openxmlformats.org/spreadsheetml/2006/main" count="85" uniqueCount="63">
  <si>
    <t>Valor Facial</t>
  </si>
  <si>
    <t>Tasa</t>
  </si>
  <si>
    <t>Periodicidad</t>
  </si>
  <si>
    <t>Tasa Nominal</t>
  </si>
  <si>
    <t>Días Vencto.</t>
  </si>
  <si>
    <t>Rend. Esper.</t>
  </si>
  <si>
    <t>PPC</t>
  </si>
  <si>
    <t>NP</t>
  </si>
  <si>
    <t>D Acum</t>
  </si>
  <si>
    <t>Precio TIS</t>
  </si>
  <si>
    <t>Int. Acum.</t>
  </si>
  <si>
    <t>Precio Limpio</t>
  </si>
  <si>
    <t>Ejercicio 6</t>
  </si>
  <si>
    <t>Ejercicio 7</t>
  </si>
  <si>
    <t>Ejercicio 8</t>
  </si>
  <si>
    <t>Premio</t>
  </si>
  <si>
    <t>DV</t>
  </si>
  <si>
    <t>A</t>
  </si>
  <si>
    <t>B</t>
  </si>
  <si>
    <t>per</t>
  </si>
  <si>
    <t>RE</t>
  </si>
  <si>
    <t>PM</t>
  </si>
  <si>
    <t>Plazo Meta</t>
  </si>
  <si>
    <t>w(i)</t>
  </si>
  <si>
    <t>DA</t>
  </si>
  <si>
    <t>Rendimiento Cartera</t>
  </si>
  <si>
    <t>Int. Acum</t>
  </si>
  <si>
    <t>Valor Cartera</t>
  </si>
  <si>
    <t>Riqueza</t>
  </si>
  <si>
    <t>Ganancia</t>
  </si>
  <si>
    <t>Rendimiento Efectivo</t>
  </si>
  <si>
    <t>Rendimiento Efectivo Anual</t>
  </si>
  <si>
    <t>Per=1</t>
  </si>
  <si>
    <t>RIQUEZA</t>
  </si>
  <si>
    <t>GANANCIA</t>
  </si>
  <si>
    <t>REND.</t>
  </si>
  <si>
    <t>EFECT</t>
  </si>
  <si>
    <t>Per=2</t>
  </si>
  <si>
    <t>Per=4</t>
  </si>
  <si>
    <t>Re inversión del primer cupón</t>
  </si>
  <si>
    <t>Re inversión del segundo cupón</t>
  </si>
  <si>
    <t>Re inversión del tercer cupón</t>
  </si>
  <si>
    <t>Num. Pagos</t>
  </si>
  <si>
    <t>TEA</t>
  </si>
  <si>
    <t>Anual</t>
  </si>
  <si>
    <t>Semestral</t>
  </si>
  <si>
    <t>Cuatrimestral</t>
  </si>
  <si>
    <t>Trimestral</t>
  </si>
  <si>
    <t>Mensual</t>
  </si>
  <si>
    <t>Quincenal</t>
  </si>
  <si>
    <t>Bimestral</t>
  </si>
  <si>
    <t>Semanal</t>
  </si>
  <si>
    <t>Diaria</t>
  </si>
  <si>
    <t>Por horas</t>
  </si>
  <si>
    <t>Por minutos</t>
  </si>
  <si>
    <t>Por segundo</t>
  </si>
  <si>
    <t>Inyterés Contiuo</t>
  </si>
  <si>
    <t>Cupón</t>
  </si>
  <si>
    <t>FLUJO</t>
  </si>
  <si>
    <t>FACTOR</t>
  </si>
  <si>
    <t>VALOR</t>
  </si>
  <si>
    <t>VALOR ACTUAL</t>
  </si>
  <si>
    <t>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</si>
</sst>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0" fontId="0" fillId="0" borderId="0" xfId="2" applyNumberFormat="1" applyFont="1"/>
    <xf numFmtId="0" fontId="2" fillId="0" borderId="0" xfId="0" applyFont="1"/>
    <xf numFmtId="10" fontId="2" fillId="0" borderId="0" xfId="2" applyNumberFormat="1" applyFont="1"/>
    <xf numFmtId="10" fontId="0" fillId="0" borderId="0" xfId="0" applyNumberFormat="1"/>
    <xf numFmtId="0" fontId="2" fillId="2" borderId="0" xfId="0" applyFont="1" applyFill="1"/>
    <xf numFmtId="10" fontId="2" fillId="2" borderId="0" xfId="0" applyNumberFormat="1" applyFont="1" applyFill="1"/>
    <xf numFmtId="43" fontId="0" fillId="0" borderId="0" xfId="1" applyFont="1"/>
    <xf numFmtId="164" fontId="0" fillId="0" borderId="0" xfId="1" applyNumberFormat="1" applyFont="1"/>
    <xf numFmtId="0" fontId="0" fillId="3" borderId="0" xfId="0" applyFill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4" fontId="0" fillId="0" borderId="0" xfId="0" applyNumberFormat="1"/>
    <xf numFmtId="4" fontId="0" fillId="4" borderId="0" xfId="0" applyNumberFormat="1" applyFill="1"/>
    <xf numFmtId="4" fontId="0" fillId="4" borderId="1" xfId="0" applyNumberFormat="1" applyFill="1" applyBorder="1"/>
    <xf numFmtId="4" fontId="0" fillId="4" borderId="2" xfId="0" applyNumberFormat="1" applyFill="1" applyBorder="1"/>
    <xf numFmtId="4" fontId="0" fillId="0" borderId="3" xfId="0" applyNumberFormat="1" applyBorder="1"/>
    <xf numFmtId="4" fontId="0" fillId="0" borderId="4" xfId="0" applyNumberFormat="1" applyBorder="1"/>
    <xf numFmtId="0" fontId="2" fillId="0" borderId="0" xfId="0" applyFont="1" applyAlignment="1">
      <alignment horizontal="center"/>
    </xf>
    <xf numFmtId="43" fontId="0" fillId="0" borderId="0" xfId="0" applyNumberFormat="1"/>
    <xf numFmtId="165" fontId="0" fillId="0" borderId="0" xfId="0" applyNumberFormat="1" applyAlignment="1">
      <alignment horizontal="center"/>
    </xf>
    <xf numFmtId="10" fontId="2" fillId="0" borderId="0" xfId="2" applyNumberFormat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'TEA 2'!$B$4:$B$9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12</c:v>
                </c:pt>
              </c:numCache>
            </c:numRef>
          </c:xVal>
          <c:yVal>
            <c:numRef>
              <c:f>'TEA 2'!$C$4:$C$9</c:f>
              <c:numCache>
                <c:formatCode>0.00%</c:formatCode>
                <c:ptCount val="6"/>
                <c:pt idx="0">
                  <c:v>0.24</c:v>
                </c:pt>
                <c:pt idx="1">
                  <c:v>0.25440000000000018</c:v>
                </c:pt>
                <c:pt idx="2">
                  <c:v>0.25971200000000016</c:v>
                </c:pt>
                <c:pt idx="3">
                  <c:v>0.26247696000000031</c:v>
                </c:pt>
                <c:pt idx="4">
                  <c:v>0.26531901849600037</c:v>
                </c:pt>
                <c:pt idx="5">
                  <c:v>0.26824179456254527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139712"/>
        <c:axId val="265141248"/>
      </c:scatterChart>
      <c:valAx>
        <c:axId val="2651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5141248"/>
        <c:crosses val="autoZero"/>
        <c:crossBetween val="midCat"/>
      </c:valAx>
      <c:valAx>
        <c:axId val="2651412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65139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38100</xdr:rowOff>
    </xdr:from>
    <xdr:to>
      <xdr:col>7</xdr:col>
      <xdr:colOff>57150</xdr:colOff>
      <xdr:row>11</xdr:row>
      <xdr:rowOff>171450</xdr:rowOff>
    </xdr:to>
    <xdr:cxnSp macro="">
      <xdr:nvCxnSpPr>
        <xdr:cNvPr id="3" name="2 Conector recto de flecha"/>
        <xdr:cNvCxnSpPr/>
      </xdr:nvCxnSpPr>
      <xdr:spPr>
        <a:xfrm>
          <a:off x="1857375" y="2171700"/>
          <a:ext cx="323850" cy="13335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12</xdr:row>
      <xdr:rowOff>0</xdr:rowOff>
    </xdr:from>
    <xdr:to>
      <xdr:col>10</xdr:col>
      <xdr:colOff>76200</xdr:colOff>
      <xdr:row>12</xdr:row>
      <xdr:rowOff>133350</xdr:rowOff>
    </xdr:to>
    <xdr:cxnSp macro="">
      <xdr:nvCxnSpPr>
        <xdr:cNvPr id="5" name="4 Conector recto de flecha"/>
        <xdr:cNvCxnSpPr/>
      </xdr:nvCxnSpPr>
      <xdr:spPr>
        <a:xfrm>
          <a:off x="2628900" y="2333625"/>
          <a:ext cx="323850" cy="13335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12</xdr:row>
      <xdr:rowOff>190500</xdr:rowOff>
    </xdr:from>
    <xdr:to>
      <xdr:col>13</xdr:col>
      <xdr:colOff>9525</xdr:colOff>
      <xdr:row>13</xdr:row>
      <xdr:rowOff>85725</xdr:rowOff>
    </xdr:to>
    <xdr:cxnSp macro="">
      <xdr:nvCxnSpPr>
        <xdr:cNvPr id="6" name="5 Conector recto de flecha"/>
        <xdr:cNvCxnSpPr/>
      </xdr:nvCxnSpPr>
      <xdr:spPr>
        <a:xfrm>
          <a:off x="3381375" y="2524125"/>
          <a:ext cx="381000" cy="9525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7</xdr:row>
      <xdr:rowOff>0</xdr:rowOff>
    </xdr:from>
    <xdr:to>
      <xdr:col>13</xdr:col>
      <xdr:colOff>228600</xdr:colOff>
      <xdr:row>7</xdr:row>
      <xdr:rowOff>133350</xdr:rowOff>
    </xdr:to>
    <xdr:cxnSp macro="">
      <xdr:nvCxnSpPr>
        <xdr:cNvPr id="8" name="7 Conector recto de flecha"/>
        <xdr:cNvCxnSpPr/>
      </xdr:nvCxnSpPr>
      <xdr:spPr>
        <a:xfrm>
          <a:off x="2628900" y="1352550"/>
          <a:ext cx="1352550" cy="13335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0</xdr:row>
      <xdr:rowOff>104775</xdr:rowOff>
    </xdr:from>
    <xdr:to>
      <xdr:col>8</xdr:col>
      <xdr:colOff>647699</xdr:colOff>
      <xdr:row>14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opLeftCell="BJ1" workbookViewId="0">
      <selection activeCell="BO5" sqref="BO5"/>
    </sheetView>
  </sheetViews>
  <sheetFormatPr baseColWidth="10" defaultRowHeight="15" x14ac:dyDescent="0.25"/>
  <cols>
    <col min="2" max="2" width="13.28515625" customWidth="1"/>
    <col min="3" max="3" width="13" bestFit="1" customWidth="1"/>
  </cols>
  <sheetData>
    <row r="1" spans="2:6" x14ac:dyDescent="0.25">
      <c r="D1" t="s">
        <v>12</v>
      </c>
      <c r="E1" t="s">
        <v>13</v>
      </c>
      <c r="F1" t="s">
        <v>14</v>
      </c>
    </row>
    <row r="2" spans="2:6" x14ac:dyDescent="0.25">
      <c r="B2" t="s">
        <v>0</v>
      </c>
      <c r="C2" s="8">
        <v>100000</v>
      </c>
    </row>
    <row r="3" spans="2:6" x14ac:dyDescent="0.25">
      <c r="B3" t="s">
        <v>3</v>
      </c>
      <c r="C3">
        <v>0.2</v>
      </c>
      <c r="D3">
        <v>0.25</v>
      </c>
      <c r="E3">
        <v>0.2</v>
      </c>
      <c r="F3">
        <v>0.185</v>
      </c>
    </row>
    <row r="4" spans="2:6" x14ac:dyDescent="0.25">
      <c r="B4" t="s">
        <v>2</v>
      </c>
      <c r="C4">
        <v>4</v>
      </c>
      <c r="D4">
        <v>12</v>
      </c>
      <c r="E4">
        <v>4</v>
      </c>
      <c r="F4">
        <v>4</v>
      </c>
    </row>
    <row r="5" spans="2:6" x14ac:dyDescent="0.25">
      <c r="B5" t="s">
        <v>4</v>
      </c>
      <c r="C5">
        <v>280</v>
      </c>
      <c r="D5">
        <v>190</v>
      </c>
      <c r="E5">
        <v>280</v>
      </c>
      <c r="F5">
        <v>456</v>
      </c>
    </row>
    <row r="6" spans="2:6" x14ac:dyDescent="0.25">
      <c r="B6" t="s">
        <v>5</v>
      </c>
      <c r="C6">
        <v>0.22</v>
      </c>
      <c r="D6">
        <v>0.22500000000000001</v>
      </c>
      <c r="E6">
        <v>0.25</v>
      </c>
      <c r="F6">
        <v>0.1225</v>
      </c>
    </row>
    <row r="7" spans="2:6" x14ac:dyDescent="0.25">
      <c r="B7" t="s">
        <v>6</v>
      </c>
      <c r="C7">
        <f>360/C4</f>
        <v>90</v>
      </c>
      <c r="D7">
        <f t="shared" ref="D7:F7" si="0">360/D4</f>
        <v>30</v>
      </c>
      <c r="E7">
        <f t="shared" si="0"/>
        <v>90</v>
      </c>
      <c r="F7">
        <f t="shared" si="0"/>
        <v>90</v>
      </c>
    </row>
    <row r="8" spans="2:6" x14ac:dyDescent="0.25">
      <c r="B8" t="s">
        <v>7</v>
      </c>
      <c r="C8">
        <f>+ROUNDUP(C5/C7,0)</f>
        <v>4</v>
      </c>
      <c r="D8">
        <f t="shared" ref="D8:F8" si="1">+ROUNDUP(D5/D7,0)</f>
        <v>7</v>
      </c>
      <c r="E8">
        <f t="shared" si="1"/>
        <v>4</v>
      </c>
      <c r="F8">
        <f t="shared" si="1"/>
        <v>6</v>
      </c>
    </row>
    <row r="9" spans="2:6" x14ac:dyDescent="0.25">
      <c r="B9" t="s">
        <v>8</v>
      </c>
      <c r="C9">
        <f>+C7*C8-C5</f>
        <v>80</v>
      </c>
      <c r="D9">
        <f t="shared" ref="D9:E9" si="2">+D7*D8-D5</f>
        <v>20</v>
      </c>
      <c r="E9">
        <f t="shared" si="2"/>
        <v>80</v>
      </c>
      <c r="F9">
        <f>+F7*F8-F5</f>
        <v>84</v>
      </c>
    </row>
    <row r="10" spans="2:6" x14ac:dyDescent="0.25">
      <c r="B10" s="2" t="s">
        <v>9</v>
      </c>
      <c r="C10" s="3">
        <f>+(1+C3*(C5+C9)/360)/(1+C6*C5/360)</f>
        <v>1.0246679316888043</v>
      </c>
      <c r="D10" s="3">
        <f t="shared" ref="D10:F10" si="3">+(1+D3*(D5+D9)/360)/(1+D6*D5/360)</f>
        <v>1.0242085661080074</v>
      </c>
      <c r="E10" s="3">
        <f t="shared" si="3"/>
        <v>1.0046511627906975</v>
      </c>
      <c r="F10" s="3">
        <f t="shared" si="3"/>
        <v>1.1059010243832059</v>
      </c>
    </row>
    <row r="11" spans="2:6" x14ac:dyDescent="0.25">
      <c r="B11" t="s">
        <v>10</v>
      </c>
      <c r="C11" s="1">
        <f>+C3*C9/360</f>
        <v>4.4444444444444446E-2</v>
      </c>
      <c r="D11" s="1">
        <f t="shared" ref="D11:F11" si="4">+D3*D9/360</f>
        <v>1.3888888888888888E-2</v>
      </c>
      <c r="E11" s="1">
        <f t="shared" si="4"/>
        <v>4.4444444444444446E-2</v>
      </c>
      <c r="F11" s="1">
        <f t="shared" si="4"/>
        <v>4.3166666666666666E-2</v>
      </c>
    </row>
    <row r="12" spans="2:6" x14ac:dyDescent="0.25">
      <c r="B12" s="5" t="s">
        <v>11</v>
      </c>
      <c r="C12" s="6">
        <f>+C10-C11</f>
        <v>0.98022348724435993</v>
      </c>
      <c r="D12" s="6">
        <f t="shared" ref="D12:F12" si="5">+D10-D11</f>
        <v>1.0103196772191185</v>
      </c>
      <c r="E12" s="6">
        <f t="shared" si="5"/>
        <v>0.96020671834625315</v>
      </c>
      <c r="F12" s="6">
        <f t="shared" si="5"/>
        <v>1.0627343577165393</v>
      </c>
    </row>
    <row r="13" spans="2:6" x14ac:dyDescent="0.25">
      <c r="B13" t="s">
        <v>15</v>
      </c>
      <c r="F13" s="4">
        <f>+F12-1</f>
        <v>6.2734357716539346E-2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topLeftCell="A4" zoomScale="110" zoomScaleNormal="110" workbookViewId="0">
      <selection activeCell="D7" sqref="D7"/>
    </sheetView>
  </sheetViews>
  <sheetFormatPr baseColWidth="10" defaultRowHeight="15" x14ac:dyDescent="0.25"/>
  <cols>
    <col min="2" max="2" width="13.85546875" customWidth="1"/>
  </cols>
  <sheetData>
    <row r="2" spans="2:4" x14ac:dyDescent="0.25">
      <c r="C2" t="s">
        <v>17</v>
      </c>
      <c r="D2" t="s">
        <v>18</v>
      </c>
    </row>
    <row r="3" spans="2:4" x14ac:dyDescent="0.25">
      <c r="B3" t="s">
        <v>16</v>
      </c>
      <c r="C3">
        <v>235</v>
      </c>
      <c r="D3">
        <v>730</v>
      </c>
    </row>
    <row r="4" spans="2:4" x14ac:dyDescent="0.25">
      <c r="B4" t="s">
        <v>1</v>
      </c>
      <c r="C4">
        <v>0.2</v>
      </c>
      <c r="D4">
        <v>0.25</v>
      </c>
    </row>
    <row r="5" spans="2:4" x14ac:dyDescent="0.25">
      <c r="B5" t="s">
        <v>19</v>
      </c>
      <c r="C5">
        <v>4</v>
      </c>
      <c r="D5">
        <v>2</v>
      </c>
    </row>
    <row r="6" spans="2:4" x14ac:dyDescent="0.25">
      <c r="B6" t="s">
        <v>20</v>
      </c>
      <c r="C6" s="9">
        <f>+(((1+C4*(C3+C12)/360)/C7)-1)*360/C3</f>
        <v>0.18000461473954427</v>
      </c>
      <c r="D6">
        <v>0.2225</v>
      </c>
    </row>
    <row r="7" spans="2:4" x14ac:dyDescent="0.25">
      <c r="B7" t="s">
        <v>21</v>
      </c>
      <c r="C7">
        <v>1.02908</v>
      </c>
      <c r="D7" s="9">
        <f>+(1+D4*(D3+D12)/360)/(1+D6*D3/360)</f>
        <v>1.1197779585586447</v>
      </c>
    </row>
    <row r="8" spans="2:4" x14ac:dyDescent="0.25">
      <c r="B8" t="s">
        <v>22</v>
      </c>
      <c r="D8">
        <v>360</v>
      </c>
    </row>
    <row r="9" spans="2:4" x14ac:dyDescent="0.25">
      <c r="B9" t="s">
        <v>23</v>
      </c>
      <c r="C9">
        <f>+(D8-730)/(235-730)</f>
        <v>0.74747474747474751</v>
      </c>
      <c r="D9">
        <f>1-C9</f>
        <v>0.25252525252525249</v>
      </c>
    </row>
    <row r="10" spans="2:4" x14ac:dyDescent="0.25">
      <c r="B10" t="s">
        <v>6</v>
      </c>
      <c r="C10">
        <f>360/C5</f>
        <v>90</v>
      </c>
      <c r="D10">
        <f>360/D5</f>
        <v>180</v>
      </c>
    </row>
    <row r="11" spans="2:4" x14ac:dyDescent="0.25">
      <c r="B11" t="s">
        <v>7</v>
      </c>
      <c r="C11">
        <f>+ROUNDUP(C3/C10,0)</f>
        <v>3</v>
      </c>
      <c r="D11">
        <f>+ROUNDUP(D3/D10,0)</f>
        <v>5</v>
      </c>
    </row>
    <row r="12" spans="2:4" x14ac:dyDescent="0.25">
      <c r="B12" t="s">
        <v>24</v>
      </c>
      <c r="C12">
        <f>+C11*C10-C3</f>
        <v>35</v>
      </c>
      <c r="D12">
        <f>+D11*D10-D3</f>
        <v>170</v>
      </c>
    </row>
    <row r="13" spans="2:4" x14ac:dyDescent="0.25">
      <c r="B13" t="s">
        <v>25</v>
      </c>
      <c r="D13">
        <f>+SUMPRODUCT(C6:D6,C9:D9)</f>
        <v>0.19073577263359873</v>
      </c>
    </row>
    <row r="14" spans="2:4" x14ac:dyDescent="0.25">
      <c r="B14" t="s">
        <v>26</v>
      </c>
      <c r="C14">
        <f>+C4*C12/360</f>
        <v>1.9444444444444445E-2</v>
      </c>
      <c r="D14">
        <f>+D4*D12/360</f>
        <v>0.11805555555555555</v>
      </c>
    </row>
    <row r="15" spans="2:4" x14ac:dyDescent="0.25">
      <c r="B15" t="s">
        <v>11</v>
      </c>
      <c r="C15">
        <f>+C7-C14</f>
        <v>1.0096355555555556</v>
      </c>
      <c r="D15">
        <f>+D7-D14</f>
        <v>1.0017224030030891</v>
      </c>
    </row>
    <row r="16" spans="2:4" x14ac:dyDescent="0.25">
      <c r="B16" t="s">
        <v>27</v>
      </c>
      <c r="D16" s="7">
        <f>1000*SUMPRODUCT(C15:D15,C9:D9)</f>
        <v>1007.6372847089732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6"/>
  <sheetViews>
    <sheetView workbookViewId="0">
      <selection activeCell="G16" sqref="G16"/>
    </sheetView>
  </sheetViews>
  <sheetFormatPr baseColWidth="10" defaultRowHeight="15" x14ac:dyDescent="0.25"/>
  <sheetData>
    <row r="4" spans="1:7" s="10" customFormat="1" x14ac:dyDescent="0.25">
      <c r="B4" s="10">
        <v>0</v>
      </c>
      <c r="C4" s="10">
        <v>1</v>
      </c>
      <c r="D4" s="10">
        <v>2</v>
      </c>
      <c r="E4" s="10">
        <v>3</v>
      </c>
      <c r="F4" s="10">
        <v>4</v>
      </c>
      <c r="G4" s="10">
        <v>5</v>
      </c>
    </row>
    <row r="5" spans="1:7" x14ac:dyDescent="0.25">
      <c r="B5" s="11">
        <v>0.15</v>
      </c>
      <c r="C5" s="11">
        <v>0.16</v>
      </c>
      <c r="D5" s="11">
        <v>0.17</v>
      </c>
      <c r="E5" s="11">
        <v>0.18</v>
      </c>
      <c r="F5" s="11">
        <v>0.19</v>
      </c>
      <c r="G5" s="11"/>
    </row>
    <row r="6" spans="1:7" x14ac:dyDescent="0.25">
      <c r="A6" t="s">
        <v>28</v>
      </c>
      <c r="B6" s="7">
        <v>1000</v>
      </c>
      <c r="C6" s="7">
        <f>+B6*(1+B5)</f>
        <v>1150</v>
      </c>
      <c r="D6" s="7">
        <f>+C6*(1+C5)</f>
        <v>1334</v>
      </c>
      <c r="E6" s="7">
        <f>+D6*(1+D5)</f>
        <v>1560.78</v>
      </c>
      <c r="F6" s="7">
        <f>+E6*(1+E5)</f>
        <v>1841.7203999999999</v>
      </c>
      <c r="G6" s="7">
        <f>+F6*(1+F5)</f>
        <v>2191.6472759999997</v>
      </c>
    </row>
    <row r="7" spans="1:7" x14ac:dyDescent="0.25">
      <c r="A7" t="s">
        <v>29</v>
      </c>
      <c r="B7" s="7"/>
      <c r="C7" s="7">
        <f>+C6-B6</f>
        <v>150</v>
      </c>
      <c r="D7" s="7">
        <f>+D6-B6</f>
        <v>334</v>
      </c>
      <c r="E7" s="7">
        <f>+E6-B6</f>
        <v>560.78</v>
      </c>
      <c r="F7" s="7">
        <f>+F6-B6</f>
        <v>841.72039999999993</v>
      </c>
      <c r="G7" s="7">
        <f>+G6-B6</f>
        <v>1191.6472759999997</v>
      </c>
    </row>
    <row r="8" spans="1:7" x14ac:dyDescent="0.25">
      <c r="A8" t="s">
        <v>30</v>
      </c>
      <c r="B8" s="7"/>
      <c r="C8" s="12">
        <f>+C7/B6</f>
        <v>0.15</v>
      </c>
      <c r="D8" s="12">
        <f>+D7/B6</f>
        <v>0.33400000000000002</v>
      </c>
      <c r="E8" s="12">
        <f>+E7/B6</f>
        <v>0.56077999999999995</v>
      </c>
      <c r="F8" s="12">
        <f>+F7/B6</f>
        <v>0.84172039999999992</v>
      </c>
      <c r="G8" s="12">
        <f>+G7/B6</f>
        <v>1.1916472759999996</v>
      </c>
    </row>
    <row r="9" spans="1:7" x14ac:dyDescent="0.25">
      <c r="A9" t="s">
        <v>31</v>
      </c>
      <c r="C9" s="12"/>
      <c r="D9" s="12"/>
      <c r="E9" s="12"/>
      <c r="F9" s="12"/>
      <c r="G9" s="12">
        <f>+(G6/B6)^(0.2)-1</f>
        <v>0.16991452242080585</v>
      </c>
    </row>
    <row r="11" spans="1:7" x14ac:dyDescent="0.25">
      <c r="A11" s="10"/>
      <c r="B11" s="10">
        <v>0</v>
      </c>
      <c r="C11" s="10">
        <v>1</v>
      </c>
      <c r="D11" s="10">
        <v>2</v>
      </c>
      <c r="E11" s="10">
        <v>3</v>
      </c>
      <c r="F11" s="10">
        <v>4</v>
      </c>
      <c r="G11" s="10">
        <v>5</v>
      </c>
    </row>
    <row r="12" spans="1:7" x14ac:dyDescent="0.25">
      <c r="B12" s="11">
        <v>0.15</v>
      </c>
      <c r="C12" s="11">
        <v>0.16</v>
      </c>
      <c r="D12" s="11">
        <v>0.17</v>
      </c>
      <c r="E12" s="11">
        <v>0.18</v>
      </c>
      <c r="F12" s="11">
        <v>0.19</v>
      </c>
      <c r="G12" s="11"/>
    </row>
    <row r="13" spans="1:7" x14ac:dyDescent="0.25">
      <c r="A13" t="s">
        <v>28</v>
      </c>
      <c r="B13" s="7">
        <v>345</v>
      </c>
      <c r="C13" s="7">
        <f>+B13*(1+B12)</f>
        <v>396.74999999999994</v>
      </c>
      <c r="D13" s="7">
        <f>+C13*(1+C12)</f>
        <v>460.2299999999999</v>
      </c>
      <c r="E13" s="7">
        <f>+D13*(1+D12)</f>
        <v>538.46909999999991</v>
      </c>
      <c r="F13" s="7">
        <f>+E13*(1+E12)</f>
        <v>635.39353799999981</v>
      </c>
      <c r="G13" s="7">
        <f>+F13*(1+F12)</f>
        <v>756.11831021999978</v>
      </c>
    </row>
    <row r="14" spans="1:7" x14ac:dyDescent="0.25">
      <c r="A14" t="s">
        <v>29</v>
      </c>
      <c r="B14" s="7"/>
      <c r="C14" s="7">
        <f>+C13-B13</f>
        <v>51.749999999999943</v>
      </c>
      <c r="D14" s="7">
        <f>+D13-B13</f>
        <v>115.2299999999999</v>
      </c>
      <c r="E14" s="7">
        <f>+E13-B13</f>
        <v>193.46909999999991</v>
      </c>
      <c r="F14" s="7">
        <f>+F13-B13</f>
        <v>290.39353799999981</v>
      </c>
      <c r="G14" s="7">
        <f>+G13-B13</f>
        <v>411.11831021999978</v>
      </c>
    </row>
    <row r="15" spans="1:7" x14ac:dyDescent="0.25">
      <c r="A15" t="s">
        <v>30</v>
      </c>
      <c r="B15" s="7"/>
      <c r="C15" s="12">
        <f>+C14/B13</f>
        <v>0.14999999999999983</v>
      </c>
      <c r="D15" s="12">
        <f>+D14/B13</f>
        <v>0.33399999999999974</v>
      </c>
      <c r="E15" s="12">
        <f>+E14/B13</f>
        <v>0.56077999999999972</v>
      </c>
      <c r="F15" s="12">
        <f>+F14/B13</f>
        <v>0.84172039999999948</v>
      </c>
      <c r="G15" s="12">
        <f>+G14/B13</f>
        <v>1.1916472759999994</v>
      </c>
    </row>
    <row r="16" spans="1:7" x14ac:dyDescent="0.25">
      <c r="A16" t="s">
        <v>31</v>
      </c>
      <c r="C16" s="12"/>
      <c r="D16" s="12"/>
      <c r="E16" s="12"/>
      <c r="F16" s="12"/>
      <c r="G16" s="12">
        <f>+(G13/B13)^(0.2)-1</f>
        <v>0.16991452242080585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K15" sqref="K15"/>
    </sheetView>
  </sheetViews>
  <sheetFormatPr baseColWidth="10" defaultRowHeight="15" x14ac:dyDescent="0.25"/>
  <cols>
    <col min="1" max="1" width="8" bestFit="1" customWidth="1"/>
    <col min="2" max="2" width="8.140625" bestFit="1" customWidth="1"/>
    <col min="3" max="4" width="2" bestFit="1" customWidth="1"/>
    <col min="5" max="5" width="7.7109375" customWidth="1"/>
    <col min="6" max="7" width="2" bestFit="1" customWidth="1"/>
    <col min="8" max="8" width="7.28515625" customWidth="1"/>
    <col min="9" max="10" width="2" bestFit="1" customWidth="1"/>
    <col min="11" max="11" width="7.140625" customWidth="1"/>
    <col min="12" max="13" width="3" bestFit="1" customWidth="1"/>
  </cols>
  <sheetData>
    <row r="1" spans="1:17" x14ac:dyDescent="0.25">
      <c r="A1" t="s">
        <v>1</v>
      </c>
      <c r="B1">
        <v>0.24</v>
      </c>
    </row>
    <row r="2" spans="1:17" x14ac:dyDescent="0.25">
      <c r="A2" t="s">
        <v>28</v>
      </c>
      <c r="B2" s="13">
        <v>1000</v>
      </c>
    </row>
    <row r="3" spans="1:17" x14ac:dyDescent="0.25">
      <c r="O3" t="s">
        <v>33</v>
      </c>
      <c r="P3" t="s">
        <v>34</v>
      </c>
      <c r="Q3" s="10" t="s">
        <v>35</v>
      </c>
    </row>
    <row r="4" spans="1:17" s="10" customFormat="1" x14ac:dyDescent="0.25">
      <c r="B4" s="10">
        <v>0</v>
      </c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10">
        <v>8</v>
      </c>
      <c r="K4" s="10">
        <v>9</v>
      </c>
      <c r="L4" s="10">
        <v>10</v>
      </c>
      <c r="M4" s="10">
        <v>11</v>
      </c>
      <c r="N4" s="10">
        <v>12</v>
      </c>
      <c r="Q4" s="10" t="s">
        <v>36</v>
      </c>
    </row>
    <row r="5" spans="1:17" x14ac:dyDescent="0.25">
      <c r="A5" t="s">
        <v>32</v>
      </c>
      <c r="B5" s="13">
        <f>+B2</f>
        <v>1000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>
        <f>+B5*(1+B1)</f>
        <v>1240</v>
      </c>
      <c r="O5" s="13">
        <f>+SUM(C5:N5)</f>
        <v>1240</v>
      </c>
      <c r="P5" s="13">
        <f>+O5-B5</f>
        <v>240</v>
      </c>
      <c r="Q5" s="12">
        <f>+P5/B5</f>
        <v>0.24</v>
      </c>
    </row>
    <row r="6" spans="1:17" ht="15.75" thickBot="1" x14ac:dyDescent="0.3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Q6" s="12"/>
    </row>
    <row r="7" spans="1:17" ht="15.75" thickBot="1" x14ac:dyDescent="0.3">
      <c r="A7" t="s">
        <v>37</v>
      </c>
      <c r="B7" s="13">
        <f>+B2</f>
        <v>1000</v>
      </c>
      <c r="C7" s="13"/>
      <c r="D7" s="13"/>
      <c r="E7" s="13"/>
      <c r="F7" s="13"/>
      <c r="G7" s="13"/>
      <c r="H7" s="15">
        <f>+B7*B1/2</f>
        <v>120</v>
      </c>
      <c r="I7" s="13"/>
      <c r="J7" s="13"/>
      <c r="K7" s="13"/>
      <c r="L7" s="13"/>
      <c r="M7" s="13"/>
      <c r="N7" s="14">
        <f>+B7+H7</f>
        <v>1120</v>
      </c>
      <c r="O7" s="13">
        <f t="shared" ref="O7:O8" si="0">+SUM(C7:N7)</f>
        <v>1240</v>
      </c>
      <c r="Q7" s="12"/>
    </row>
    <row r="8" spans="1:17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>
        <f>+H7*B1/2</f>
        <v>14.399999999999999</v>
      </c>
      <c r="O8" s="13">
        <f t="shared" si="0"/>
        <v>14.399999999999999</v>
      </c>
      <c r="Q8" s="12"/>
    </row>
    <row r="9" spans="1:17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>
        <f>+O7+O8</f>
        <v>1254.4000000000001</v>
      </c>
      <c r="P9" s="13">
        <f>+O9-B7</f>
        <v>254.40000000000009</v>
      </c>
      <c r="Q9" s="12">
        <f>+P9/B7</f>
        <v>0.25440000000000007</v>
      </c>
    </row>
    <row r="10" spans="1:17" ht="15.75" thickBot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Q10" s="12"/>
    </row>
    <row r="11" spans="1:17" ht="15.75" thickBot="1" x14ac:dyDescent="0.3">
      <c r="A11" t="s">
        <v>38</v>
      </c>
      <c r="B11" s="13">
        <v>1000</v>
      </c>
      <c r="C11" s="13"/>
      <c r="D11" s="13"/>
      <c r="E11" s="15">
        <f>+B11*B1/4</f>
        <v>60</v>
      </c>
      <c r="F11" s="13"/>
      <c r="G11" s="13"/>
      <c r="H11" s="16">
        <f>+E11</f>
        <v>60</v>
      </c>
      <c r="I11" s="13"/>
      <c r="J11" s="13"/>
      <c r="K11" s="16">
        <f>+H11</f>
        <v>60</v>
      </c>
      <c r="L11" s="13"/>
      <c r="M11" s="13"/>
      <c r="N11" s="14">
        <f>+K11+B11</f>
        <v>1060</v>
      </c>
      <c r="O11" s="13">
        <f t="shared" ref="O11:O14" si="1">+SUM(C11:N11)</f>
        <v>1240</v>
      </c>
      <c r="Q11" s="12"/>
    </row>
    <row r="12" spans="1:17" ht="15.75" thickBot="1" x14ac:dyDescent="0.3">
      <c r="A12" t="s">
        <v>39</v>
      </c>
      <c r="B12" s="13"/>
      <c r="C12" s="13"/>
      <c r="D12" s="13"/>
      <c r="E12" s="13"/>
      <c r="F12" s="13"/>
      <c r="G12" s="13"/>
      <c r="H12" s="17">
        <f>+E11*B1/4</f>
        <v>3.5999999999999996</v>
      </c>
      <c r="I12" s="13"/>
      <c r="J12" s="13"/>
      <c r="K12" s="18">
        <f>+H12</f>
        <v>3.5999999999999996</v>
      </c>
      <c r="L12" s="13"/>
      <c r="M12" s="13"/>
      <c r="N12" s="13">
        <f>+K12</f>
        <v>3.5999999999999996</v>
      </c>
      <c r="O12" s="13">
        <f t="shared" si="1"/>
        <v>10.799999999999999</v>
      </c>
      <c r="Q12" s="12"/>
    </row>
    <row r="13" spans="1:17" ht="15.75" thickBot="1" x14ac:dyDescent="0.3">
      <c r="A13" t="s">
        <v>40</v>
      </c>
      <c r="B13" s="13"/>
      <c r="C13" s="13"/>
      <c r="D13" s="13"/>
      <c r="E13" s="13"/>
      <c r="F13" s="13"/>
      <c r="G13" s="13"/>
      <c r="H13" s="13"/>
      <c r="I13" s="13"/>
      <c r="J13" s="13"/>
      <c r="K13" s="17">
        <f>+SUM(H11:H12)*B1/4</f>
        <v>3.8159999999999998</v>
      </c>
      <c r="L13" s="13"/>
      <c r="M13" s="13"/>
      <c r="N13" s="13">
        <f>+K13</f>
        <v>3.8159999999999998</v>
      </c>
      <c r="O13" s="13">
        <f t="shared" si="1"/>
        <v>7.6319999999999997</v>
      </c>
      <c r="Q13" s="12"/>
    </row>
    <row r="14" spans="1:17" x14ac:dyDescent="0.25">
      <c r="A14" t="s">
        <v>41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>
        <f>+SUM(K11:K13)*B1/4</f>
        <v>4.0449599999999997</v>
      </c>
      <c r="O14" s="13">
        <f t="shared" si="1"/>
        <v>4.0449599999999997</v>
      </c>
      <c r="Q14" s="12"/>
    </row>
    <row r="15" spans="1:17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>
        <f>+SUM(O11:O14)</f>
        <v>1262.47696</v>
      </c>
      <c r="P15" s="13">
        <f>+O15-B11</f>
        <v>262.47695999999996</v>
      </c>
      <c r="Q15" s="12">
        <f>+P15/B11</f>
        <v>0.26247695999999998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5" sqref="D5"/>
    </sheetView>
  </sheetViews>
  <sheetFormatPr baseColWidth="10" defaultRowHeight="15" x14ac:dyDescent="0.25"/>
  <cols>
    <col min="1" max="1" width="13.28515625" customWidth="1"/>
    <col min="2" max="2" width="11.42578125" style="10"/>
  </cols>
  <sheetData>
    <row r="1" spans="1:4" x14ac:dyDescent="0.25">
      <c r="A1" t="s">
        <v>1</v>
      </c>
      <c r="B1" s="10">
        <v>0.24</v>
      </c>
    </row>
    <row r="3" spans="1:4" x14ac:dyDescent="0.25">
      <c r="A3" s="19" t="s">
        <v>2</v>
      </c>
      <c r="B3" s="19" t="s">
        <v>42</v>
      </c>
      <c r="C3" s="19" t="s">
        <v>43</v>
      </c>
    </row>
    <row r="4" spans="1:4" x14ac:dyDescent="0.25">
      <c r="A4" t="s">
        <v>44</v>
      </c>
      <c r="B4" s="10">
        <v>1</v>
      </c>
      <c r="C4" s="12">
        <f t="shared" ref="C4:C12" si="0">+(1+$B$1/B4)^B4-1</f>
        <v>0.24</v>
      </c>
      <c r="D4" s="12">
        <f>+EFFECT($B$1,B4)</f>
        <v>0.24</v>
      </c>
    </row>
    <row r="5" spans="1:4" x14ac:dyDescent="0.25">
      <c r="A5" t="s">
        <v>45</v>
      </c>
      <c r="B5" s="10">
        <v>2</v>
      </c>
      <c r="C5" s="12">
        <f t="shared" si="0"/>
        <v>0.25440000000000018</v>
      </c>
      <c r="D5" s="12">
        <f t="shared" ref="D5:D15" si="1">+EFFECT($B$1,B5)</f>
        <v>0.25440000000000018</v>
      </c>
    </row>
    <row r="6" spans="1:4" x14ac:dyDescent="0.25">
      <c r="A6" t="s">
        <v>46</v>
      </c>
      <c r="B6" s="10">
        <v>3</v>
      </c>
      <c r="C6" s="12">
        <f t="shared" si="0"/>
        <v>0.25971200000000016</v>
      </c>
      <c r="D6" s="12">
        <f t="shared" si="1"/>
        <v>0.25971200000000016</v>
      </c>
    </row>
    <row r="7" spans="1:4" x14ac:dyDescent="0.25">
      <c r="A7" t="s">
        <v>47</v>
      </c>
      <c r="B7" s="10">
        <v>4</v>
      </c>
      <c r="C7" s="12">
        <f t="shared" si="0"/>
        <v>0.26247696000000031</v>
      </c>
      <c r="D7" s="12">
        <f t="shared" si="1"/>
        <v>0.26247696000000031</v>
      </c>
    </row>
    <row r="8" spans="1:4" x14ac:dyDescent="0.25">
      <c r="A8" t="s">
        <v>50</v>
      </c>
      <c r="B8" s="10">
        <v>6</v>
      </c>
      <c r="C8" s="12">
        <f t="shared" si="0"/>
        <v>0.26531901849600037</v>
      </c>
      <c r="D8" s="12">
        <f t="shared" si="1"/>
        <v>0.26531901849600037</v>
      </c>
    </row>
    <row r="9" spans="1:4" x14ac:dyDescent="0.25">
      <c r="A9" t="s">
        <v>48</v>
      </c>
      <c r="B9" s="10">
        <v>12</v>
      </c>
      <c r="C9" s="12">
        <f t="shared" si="0"/>
        <v>0.26824179456254527</v>
      </c>
      <c r="D9" s="12">
        <f t="shared" si="1"/>
        <v>0.26824179456254527</v>
      </c>
    </row>
    <row r="10" spans="1:4" x14ac:dyDescent="0.25">
      <c r="A10" t="s">
        <v>49</v>
      </c>
      <c r="B10" s="10">
        <v>24</v>
      </c>
      <c r="C10" s="12">
        <f t="shared" si="0"/>
        <v>0.26973464853191498</v>
      </c>
      <c r="D10" s="12">
        <f t="shared" si="1"/>
        <v>0.26973464853191498</v>
      </c>
    </row>
    <row r="11" spans="1:4" x14ac:dyDescent="0.25">
      <c r="A11" t="s">
        <v>51</v>
      </c>
      <c r="B11" s="10">
        <v>52</v>
      </c>
      <c r="C11" s="12">
        <f t="shared" si="0"/>
        <v>0.27054742653203601</v>
      </c>
      <c r="D11" s="12">
        <f t="shared" si="1"/>
        <v>0.27054742653203601</v>
      </c>
    </row>
    <row r="12" spans="1:4" x14ac:dyDescent="0.25">
      <c r="A12" t="s">
        <v>52</v>
      </c>
      <c r="B12" s="10">
        <v>360</v>
      </c>
      <c r="C12" s="12">
        <f t="shared" si="0"/>
        <v>0.27114749963099039</v>
      </c>
      <c r="D12" s="12">
        <f t="shared" si="1"/>
        <v>0.27114749963099039</v>
      </c>
    </row>
    <row r="13" spans="1:4" x14ac:dyDescent="0.25">
      <c r="A13" t="s">
        <v>53</v>
      </c>
      <c r="B13" s="10">
        <f>+B12*24</f>
        <v>8640</v>
      </c>
      <c r="C13" s="12">
        <f t="shared" ref="C13:C15" si="2">+(1+$B$1/B13)^B13-1</f>
        <v>0.27124491290980712</v>
      </c>
      <c r="D13" s="12">
        <f t="shared" si="1"/>
        <v>0.27124491290980712</v>
      </c>
    </row>
    <row r="14" spans="1:4" x14ac:dyDescent="0.25">
      <c r="A14" t="s">
        <v>54</v>
      </c>
      <c r="B14" s="10">
        <f>+B13*60</f>
        <v>518400</v>
      </c>
      <c r="C14" s="12">
        <f t="shared" si="2"/>
        <v>0.27124907959503397</v>
      </c>
      <c r="D14" s="12">
        <f t="shared" si="1"/>
        <v>0.27124907959503397</v>
      </c>
    </row>
    <row r="15" spans="1:4" x14ac:dyDescent="0.25">
      <c r="A15" t="s">
        <v>55</v>
      </c>
      <c r="B15" s="10">
        <f>+B14*60</f>
        <v>31104000</v>
      </c>
      <c r="C15" s="12">
        <f t="shared" si="2"/>
        <v>0.27124914643950571</v>
      </c>
      <c r="D15" s="12">
        <f t="shared" si="1"/>
        <v>0.27124914643950571</v>
      </c>
    </row>
    <row r="16" spans="1:4" x14ac:dyDescent="0.25">
      <c r="A16" t="s">
        <v>56</v>
      </c>
      <c r="C16" s="12">
        <f>+EXP(B1)-1</f>
        <v>0.27124915032140473</v>
      </c>
    </row>
    <row r="17" spans="3:3" x14ac:dyDescent="0.25">
      <c r="C17" s="12"/>
    </row>
    <row r="18" spans="3:3" x14ac:dyDescent="0.25">
      <c r="C18" s="12"/>
    </row>
    <row r="19" spans="3:3" x14ac:dyDescent="0.25">
      <c r="C19" s="12"/>
    </row>
    <row r="20" spans="3:3" x14ac:dyDescent="0.25">
      <c r="C20" s="12"/>
    </row>
    <row r="21" spans="3:3" x14ac:dyDescent="0.25">
      <c r="C21" s="12"/>
    </row>
    <row r="22" spans="3:3" x14ac:dyDescent="0.25">
      <c r="C22" s="12"/>
    </row>
    <row r="23" spans="3:3" x14ac:dyDescent="0.25">
      <c r="C23" s="12"/>
    </row>
    <row r="24" spans="3:3" x14ac:dyDescent="0.25">
      <c r="C24" s="12"/>
    </row>
    <row r="25" spans="3:3" x14ac:dyDescent="0.25">
      <c r="C25" s="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tabSelected="1" topLeftCell="A4" workbookViewId="0">
      <selection activeCell="E19" sqref="E19"/>
    </sheetView>
  </sheetViews>
  <sheetFormatPr baseColWidth="10" defaultRowHeight="15" x14ac:dyDescent="0.25"/>
  <cols>
    <col min="1" max="1" width="13.5703125" customWidth="1"/>
    <col min="2" max="2" width="16.7109375" bestFit="1" customWidth="1"/>
    <col min="3" max="3" width="17.140625" customWidth="1"/>
    <col min="4" max="4" width="15" customWidth="1"/>
    <col min="5" max="5" width="16.85546875" customWidth="1"/>
  </cols>
  <sheetData>
    <row r="3" spans="1:5" x14ac:dyDescent="0.25">
      <c r="A3" t="s">
        <v>0</v>
      </c>
      <c r="B3" s="7">
        <v>120000000</v>
      </c>
      <c r="C3" t="s">
        <v>6</v>
      </c>
      <c r="D3" s="10">
        <f>360/B5</f>
        <v>90</v>
      </c>
    </row>
    <row r="4" spans="1:5" x14ac:dyDescent="0.25">
      <c r="A4" t="s">
        <v>3</v>
      </c>
      <c r="B4" s="12">
        <v>0.2</v>
      </c>
      <c r="C4" t="s">
        <v>7</v>
      </c>
      <c r="D4" s="10">
        <f>+ROUNDUP(B6/D3,0)</f>
        <v>8</v>
      </c>
    </row>
    <row r="5" spans="1:5" x14ac:dyDescent="0.25">
      <c r="A5" t="s">
        <v>2</v>
      </c>
      <c r="B5" s="10">
        <v>4</v>
      </c>
      <c r="C5" t="s">
        <v>24</v>
      </c>
      <c r="D5" s="10">
        <f>+D3*D4-B6</f>
        <v>70</v>
      </c>
    </row>
    <row r="6" spans="1:5" x14ac:dyDescent="0.25">
      <c r="A6" t="s">
        <v>4</v>
      </c>
      <c r="B6" s="10">
        <v>650</v>
      </c>
      <c r="C6" t="s">
        <v>57</v>
      </c>
      <c r="D6" s="7">
        <f>+B3*B4/B5</f>
        <v>6000000</v>
      </c>
    </row>
    <row r="7" spans="1:5" x14ac:dyDescent="0.25">
      <c r="A7" t="s">
        <v>5</v>
      </c>
      <c r="B7" s="12">
        <v>0.18</v>
      </c>
      <c r="C7" t="s">
        <v>43</v>
      </c>
      <c r="D7" s="12">
        <f>+(1+B7/B5)^B5-1</f>
        <v>0.19251860062499948</v>
      </c>
      <c r="E7" s="12">
        <f>+EFFECT(B7,B5)</f>
        <v>0.19251860062499948</v>
      </c>
    </row>
    <row r="9" spans="1:5" x14ac:dyDescent="0.25">
      <c r="A9" s="19" t="s">
        <v>7</v>
      </c>
      <c r="B9" s="19" t="s">
        <v>16</v>
      </c>
      <c r="C9" s="19" t="s">
        <v>58</v>
      </c>
      <c r="D9" s="19" t="s">
        <v>59</v>
      </c>
      <c r="E9" s="19" t="s">
        <v>60</v>
      </c>
    </row>
    <row r="10" spans="1:5" x14ac:dyDescent="0.25">
      <c r="A10" s="10">
        <v>1</v>
      </c>
      <c r="B10" s="10">
        <f t="shared" ref="B10:B15" si="0">+B11-$D$3</f>
        <v>20</v>
      </c>
      <c r="C10" s="20">
        <f>+D6</f>
        <v>6000000</v>
      </c>
      <c r="D10" s="21">
        <f>+(1+$D$7)^(-B10/360)</f>
        <v>0.99026615347346691</v>
      </c>
      <c r="E10" s="20">
        <f>+D10*C10</f>
        <v>5941596.9208408017</v>
      </c>
    </row>
    <row r="11" spans="1:5" x14ac:dyDescent="0.25">
      <c r="A11" s="10">
        <v>2</v>
      </c>
      <c r="B11" s="10">
        <f t="shared" si="0"/>
        <v>110</v>
      </c>
      <c r="C11" s="20">
        <f>+C10</f>
        <v>6000000</v>
      </c>
      <c r="D11" s="21">
        <f>+(1+$D$7)^(-B11/360)</f>
        <v>0.94762311337173888</v>
      </c>
      <c r="E11" s="20">
        <f t="shared" ref="E11:E17" si="1">+D11*C11</f>
        <v>5685738.6802304331</v>
      </c>
    </row>
    <row r="12" spans="1:5" x14ac:dyDescent="0.25">
      <c r="A12" s="10">
        <v>3</v>
      </c>
      <c r="B12" s="10">
        <f t="shared" si="0"/>
        <v>200</v>
      </c>
      <c r="C12" s="20">
        <f t="shared" ref="C12:C16" si="2">+C11</f>
        <v>6000000</v>
      </c>
      <c r="D12" s="21">
        <f t="shared" ref="D12:D17" si="3">+(1+$D$7)^(-B12/360)</f>
        <v>0.90681637643228608</v>
      </c>
      <c r="E12" s="20">
        <f t="shared" si="1"/>
        <v>5440898.2585937167</v>
      </c>
    </row>
    <row r="13" spans="1:5" x14ac:dyDescent="0.25">
      <c r="A13" s="10">
        <v>4</v>
      </c>
      <c r="B13" s="10">
        <f t="shared" si="0"/>
        <v>290</v>
      </c>
      <c r="C13" s="20">
        <f t="shared" si="2"/>
        <v>6000000</v>
      </c>
      <c r="D13" s="21">
        <f t="shared" si="3"/>
        <v>0.86776686739931685</v>
      </c>
      <c r="E13" s="20">
        <f t="shared" si="1"/>
        <v>5206601.2043959014</v>
      </c>
    </row>
    <row r="14" spans="1:5" x14ac:dyDescent="0.25">
      <c r="A14" s="10">
        <v>5</v>
      </c>
      <c r="B14" s="10">
        <f t="shared" si="0"/>
        <v>380</v>
      </c>
      <c r="C14" s="20">
        <f t="shared" si="2"/>
        <v>6000000</v>
      </c>
      <c r="D14" s="21">
        <f t="shared" si="3"/>
        <v>0.83039891617159522</v>
      </c>
      <c r="E14" s="20">
        <f t="shared" si="1"/>
        <v>4982393.4970295718</v>
      </c>
    </row>
    <row r="15" spans="1:5" x14ac:dyDescent="0.25">
      <c r="A15" s="10">
        <v>6</v>
      </c>
      <c r="B15" s="10">
        <f t="shared" si="0"/>
        <v>470</v>
      </c>
      <c r="C15" s="20">
        <f t="shared" si="2"/>
        <v>6000000</v>
      </c>
      <c r="D15" s="21">
        <f t="shared" si="3"/>
        <v>0.79464011116899069</v>
      </c>
      <c r="E15" s="20">
        <f t="shared" si="1"/>
        <v>4767840.6670139441</v>
      </c>
    </row>
    <row r="16" spans="1:5" x14ac:dyDescent="0.25">
      <c r="A16" s="10">
        <v>7</v>
      </c>
      <c r="B16" s="10">
        <f>+B17-$D$3</f>
        <v>560</v>
      </c>
      <c r="C16" s="20">
        <f t="shared" si="2"/>
        <v>6000000</v>
      </c>
      <c r="D16" s="21">
        <f t="shared" si="3"/>
        <v>0.76042115901338836</v>
      </c>
      <c r="E16" s="20">
        <f t="shared" si="1"/>
        <v>4562526.9540803302</v>
      </c>
    </row>
    <row r="17" spans="1:5" x14ac:dyDescent="0.25">
      <c r="A17" s="10">
        <v>8</v>
      </c>
      <c r="B17" s="10">
        <f>+B6</f>
        <v>650</v>
      </c>
      <c r="C17" s="20">
        <f>+C16+B3</f>
        <v>126000000</v>
      </c>
      <c r="D17" s="21">
        <f t="shared" si="3"/>
        <v>0.72767575025204634</v>
      </c>
      <c r="E17" s="20">
        <f t="shared" si="1"/>
        <v>91687144.531757832</v>
      </c>
    </row>
    <row r="18" spans="1:5" x14ac:dyDescent="0.25">
      <c r="D18" t="s">
        <v>61</v>
      </c>
      <c r="E18" s="20">
        <f>+SUM(E10:E17)</f>
        <v>128274740.71394253</v>
      </c>
    </row>
    <row r="19" spans="1:5" x14ac:dyDescent="0.25">
      <c r="D19" t="s">
        <v>62</v>
      </c>
      <c r="E19" s="22">
        <f>+E18/B3</f>
        <v>1.0689561726161878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Ejercicios</vt:lpstr>
      <vt:lpstr>Caso 1</vt:lpstr>
      <vt:lpstr>Rend Efect</vt:lpstr>
      <vt:lpstr>TEA !</vt:lpstr>
      <vt:lpstr>TEA 2</vt:lpstr>
      <vt:lpstr>VALOR ACTUAL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2017-09-19T20:58:04Z</dcterms:created>
  <dcterms:modified xsi:type="dcterms:W3CDTF">2017-09-20T00:53:48Z</dcterms:modified>
</cp:coreProperties>
</file>